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15180" windowHeight="7755" tabRatio="519" activeTab="0"/>
  </bookViews>
  <sheets>
    <sheet name="Дейност 322_2022" sheetId="1" r:id="rId1"/>
    <sheet name="Дейност 326_2022" sheetId="2" r:id="rId2"/>
    <sheet name="Дейност 321_2022" sheetId="3" r:id="rId3"/>
    <sheet name="стипендии 2022" sheetId="4" r:id="rId4"/>
  </sheets>
  <definedNames/>
  <calcPr fullCalcOnLoad="1"/>
</workbook>
</file>

<file path=xl/sharedStrings.xml><?xml version="1.0" encoding="utf-8"?>
<sst xmlns="http://schemas.openxmlformats.org/spreadsheetml/2006/main" count="70" uniqueCount="60">
  <si>
    <t>Училище</t>
  </si>
  <si>
    <t xml:space="preserve"> Общо средства по формула</t>
  </si>
  <si>
    <t xml:space="preserve">ОБЩО: </t>
  </si>
  <si>
    <t>НУ "Васил Левски"</t>
  </si>
  <si>
    <t>ОУ "Ран Босилек"</t>
  </si>
  <si>
    <t>ОУ "Неофит Рилски"</t>
  </si>
  <si>
    <t>ОУ "Христо Ботев"</t>
  </si>
  <si>
    <t>ОУ "Иван Вазов"</t>
  </si>
  <si>
    <t>ОУ "Св.Св.Кирил и Методий"</t>
  </si>
  <si>
    <t>ПМГ "Акад. Иван Гюзелев"</t>
  </si>
  <si>
    <t>СУ "Райчо Каролев"</t>
  </si>
  <si>
    <t>СУ "Отец Паисий"</t>
  </si>
  <si>
    <t>Общо</t>
  </si>
  <si>
    <t>Брой ученици в паралелка в неспециализирано училище, без професионална паралелка</t>
  </si>
  <si>
    <t>Брой парарелки в неспециализирано училище, без професионална гимназия</t>
  </si>
  <si>
    <t>Средства по ЕРС</t>
  </si>
  <si>
    <t>Средства по регионален коефициент 0,017</t>
  </si>
  <si>
    <t xml:space="preserve"> </t>
  </si>
  <si>
    <t>Средства за логопедичен кабинет 0,5%</t>
  </si>
  <si>
    <t xml:space="preserve"> Общо средства по формула без РНР</t>
  </si>
  <si>
    <t>норматив за стипендии в т. ч.</t>
  </si>
  <si>
    <t xml:space="preserve">ЦСОП </t>
  </si>
  <si>
    <t>Добавка плувен басейн - 0,75 %</t>
  </si>
  <si>
    <t>ученици от гимназиален етап на обучение в специални, 
специализирании неспецализирани училища с изключение на 
професионалните гимназии и за ученици в професионална гимназия,
 направление "Стопанско управление и администрация и социални услуги"
 и "Услуги за личността" * 87 лв.</t>
  </si>
  <si>
    <t>Ученик в професионална паралелка 
- без направление "Стопанско управление и
 администрация и социални услуги" и "Услуги за личността" * 97 лв.</t>
  </si>
  <si>
    <t>Допълнителни компоненти -2,45 %</t>
  </si>
  <si>
    <t>Основна компонента
97,55 %</t>
  </si>
  <si>
    <t>97,55 % от  ЕРС</t>
  </si>
  <si>
    <t>ученици в приоритетни и защитени специалности * 262 лв.</t>
  </si>
  <si>
    <t>Средства от
норматив 
за стипендии
2022 г.</t>
  </si>
  <si>
    <t xml:space="preserve">ЕРС за институция </t>
  </si>
  <si>
    <t xml:space="preserve">ЕРС за паралелка в неспециализирано училище, без професионална гимназия  </t>
  </si>
  <si>
    <t xml:space="preserve">ЕРС за ученик в паралелка в неспециализирано училище, без професионална паралелка </t>
  </si>
  <si>
    <t>Средства 100% по ЕРС</t>
  </si>
  <si>
    <t>Резерв за нерегулярни разходи  - 0.9 %</t>
  </si>
  <si>
    <t>Добавка за училища, с брой на учениците  до 150 вкл. - 0,3%</t>
  </si>
  <si>
    <t>ОБЩИНА ГАБРОВОРАЗПРЕДЕЛЕНИЕ НА СРЕДСТВА ПО УЧИЛИЩА И ПО КОМПОНЕНТИ НА ФОРМУЛАТА ЗА БЮДЖЕТ 2022г., съгласно  ЗДБРБ 2022 г.</t>
  </si>
  <si>
    <t>Брой паралелки за професионална подготовка</t>
  </si>
  <si>
    <t xml:space="preserve">ЕРС за паралелка за професионална квалификация </t>
  </si>
  <si>
    <t>Брой ученици в паралелка за професионална подготовка, направление "Физически науки, информатика, техника, здравеопазване, опазване на околната среда, произдвоство и преработка, архитектура и строителство"</t>
  </si>
  <si>
    <t xml:space="preserve">ЕРС за ученик в паралелка за професионална подготовка, направление "Физически науки, информатика, техника, здравеопазване, опазване на околната среща, произдвоство и преработка, архитектура и строителство" </t>
  </si>
  <si>
    <t>Брой ученици в паралелка за професионална подготовка, направление "Изобаразителни изкуства, дизайн, художествени занаяти"</t>
  </si>
  <si>
    <t xml:space="preserve">ЕРС за ученик в паралелка за професионална подготовка, направления "Изкуства" и "Хуманитарни науки" </t>
  </si>
  <si>
    <t>Средства по ЕРС за професионална подготовка
к.3+к.5+к.7</t>
  </si>
  <si>
    <t>Общо средства професионална подготовка</t>
  </si>
  <si>
    <t>Основна компонента
99.5%</t>
  </si>
  <si>
    <t>Допълнителни компоненти - 0.5%</t>
  </si>
  <si>
    <t>99.5% от ЕРС</t>
  </si>
  <si>
    <t>0.5% от ЕРС</t>
  </si>
  <si>
    <t>СУ Отец Паисий</t>
  </si>
  <si>
    <t>ПМГ Акад. Иван Гюзелев</t>
  </si>
  <si>
    <t>Дейност 326 " Професионални гимназии и паралелки за професионална подготовка - дневна форма на обучение " , съгласно ЗДБРБ 2022 г.</t>
  </si>
  <si>
    <t>ЦПЛР</t>
  </si>
  <si>
    <t>Брой паралелки в ЦСОП</t>
  </si>
  <si>
    <t xml:space="preserve">ЕРС за паралелка в ЦСОП </t>
  </si>
  <si>
    <t>Брой ученици в ЦСОП</t>
  </si>
  <si>
    <t>ЕРС за ученик в ЦСОП</t>
  </si>
  <si>
    <t>Средства 100%</t>
  </si>
  <si>
    <t>ЦСОП</t>
  </si>
  <si>
    <t>Дейност 321 " Център за специална образователна подкрепа", съгласно ЗДБРБ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</si>
</sst>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50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0" xfId="0" applyAlignment="1">
      <alignment horizontal="right"/>
    </xf>
    <xf numFmtId="1" fontId="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left" vertical="top"/>
    </xf>
    <xf numFmtId="0" fontId="8" fillId="16" borderId="12" xfId="0" applyFont="1" applyFill="1" applyBorder="1" applyAlignment="1">
      <alignment horizontal="right"/>
    </xf>
    <xf numFmtId="1" fontId="8" fillId="16" borderId="12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8" fillId="14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7" fillId="16" borderId="14" xfId="0" applyFont="1" applyFill="1" applyBorder="1" applyAlignment="1">
      <alignment/>
    </xf>
    <xf numFmtId="1" fontId="7" fillId="16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14" borderId="14" xfId="0" applyNumberFormat="1" applyFont="1" applyFill="1" applyBorder="1" applyAlignment="1">
      <alignment horizontal="right"/>
    </xf>
    <xf numFmtId="0" fontId="51" fillId="0" borderId="12" xfId="0" applyFont="1" applyBorder="1" applyAlignment="1">
      <alignment horizontal="right"/>
    </xf>
    <xf numFmtId="1" fontId="4" fillId="0" borderId="1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center" wrapText="1"/>
    </xf>
    <xf numFmtId="1" fontId="52" fillId="0" borderId="0" xfId="0" applyNumberFormat="1" applyFont="1" applyFill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1" fontId="7" fillId="35" borderId="14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9" fillId="0" borderId="12" xfId="0" applyFont="1" applyBorder="1" applyAlignment="1">
      <alignment wrapText="1"/>
    </xf>
    <xf numFmtId="1" fontId="30" fillId="0" borderId="12" xfId="0" applyNumberFormat="1" applyFont="1" applyFill="1" applyBorder="1" applyAlignment="1">
      <alignment horizontal="right"/>
    </xf>
    <xf numFmtId="1" fontId="29" fillId="10" borderId="12" xfId="0" applyNumberFormat="1" applyFont="1" applyFill="1" applyBorder="1" applyAlignment="1">
      <alignment horizontal="right"/>
    </xf>
    <xf numFmtId="1" fontId="29" fillId="0" borderId="12" xfId="0" applyNumberFormat="1" applyFont="1" applyFill="1" applyBorder="1" applyAlignment="1">
      <alignment horizontal="right"/>
    </xf>
    <xf numFmtId="0" fontId="30" fillId="0" borderId="12" xfId="0" applyFont="1" applyBorder="1" applyAlignment="1">
      <alignment/>
    </xf>
    <xf numFmtId="1" fontId="29" fillId="33" borderId="12" xfId="0" applyNumberFormat="1" applyFont="1" applyFill="1" applyBorder="1" applyAlignment="1">
      <alignment horizontal="right"/>
    </xf>
    <xf numFmtId="1" fontId="29" fillId="0" borderId="12" xfId="0" applyNumberFormat="1" applyFont="1" applyFill="1" applyBorder="1" applyAlignment="1">
      <alignment/>
    </xf>
    <xf numFmtId="1" fontId="29" fillId="33" borderId="12" xfId="0" applyNumberFormat="1" applyFont="1" applyFill="1" applyBorder="1" applyAlignment="1">
      <alignment/>
    </xf>
    <xf numFmtId="1" fontId="29" fillId="0" borderId="12" xfId="0" applyNumberFormat="1" applyFont="1" applyBorder="1" applyAlignment="1">
      <alignment/>
    </xf>
    <xf numFmtId="1" fontId="29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left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vertical="center"/>
    </xf>
    <xf numFmtId="14" fontId="29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4" fontId="29" fillId="0" borderId="11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" fontId="8" fillId="16" borderId="14" xfId="0" applyNumberFormat="1" applyFont="1" applyFill="1" applyBorder="1" applyAlignment="1">
      <alignment/>
    </xf>
    <xf numFmtId="1" fontId="8" fillId="0" borderId="14" xfId="0" applyNumberFormat="1" applyFont="1" applyBorder="1" applyAlignment="1">
      <alignment/>
    </xf>
    <xf numFmtId="1" fontId="7" fillId="33" borderId="14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1" fillId="0" borderId="0" xfId="0" applyFont="1" applyFill="1" applyAlignment="1">
      <alignment/>
    </xf>
    <xf numFmtId="1" fontId="3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93" zoomScaleNormal="93" zoomScalePageLayoutView="0" workbookViewId="0" topLeftCell="A1">
      <selection activeCell="A1" sqref="A1:Q1"/>
    </sheetView>
  </sheetViews>
  <sheetFormatPr defaultColWidth="9.140625" defaultRowHeight="12.75"/>
  <cols>
    <col min="1" max="1" width="20.7109375" style="0" customWidth="1"/>
    <col min="2" max="2" width="6.8515625" style="0" customWidth="1"/>
    <col min="3" max="3" width="5.140625" style="0" customWidth="1"/>
    <col min="4" max="4" width="8.28125" style="0" customWidth="1"/>
    <col min="5" max="5" width="5.57421875" style="0" customWidth="1"/>
    <col min="6" max="6" width="8.00390625" style="0" customWidth="1"/>
    <col min="7" max="7" width="9.421875" style="0" customWidth="1"/>
    <col min="8" max="8" width="7.00390625" style="0" customWidth="1"/>
    <col min="9" max="9" width="8.421875" style="0" customWidth="1"/>
    <col min="10" max="10" width="11.28125" style="15" customWidth="1"/>
    <col min="11" max="11" width="6.421875" style="0" customWidth="1"/>
    <col min="12" max="12" width="6.28125" style="0" hidden="1" customWidth="1"/>
    <col min="13" max="13" width="6.57421875" style="0" customWidth="1"/>
    <col min="14" max="14" width="5.57421875" style="0" customWidth="1"/>
    <col min="15" max="15" width="5.8515625" style="0" customWidth="1"/>
    <col min="16" max="16" width="9.421875" style="0" customWidth="1"/>
    <col min="17" max="17" width="9.00390625" style="0" customWidth="1"/>
    <col min="20" max="20" width="17.140625" style="0" customWidth="1"/>
  </cols>
  <sheetData>
    <row r="1" spans="1:17" ht="12.7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2.75">
      <c r="A2" s="69" t="s">
        <v>0</v>
      </c>
      <c r="B2" s="70" t="s">
        <v>30</v>
      </c>
      <c r="C2" s="70" t="s">
        <v>14</v>
      </c>
      <c r="D2" s="70" t="s">
        <v>31</v>
      </c>
      <c r="E2" s="70" t="s">
        <v>13</v>
      </c>
      <c r="F2" s="70" t="s">
        <v>32</v>
      </c>
      <c r="G2" s="70" t="s">
        <v>15</v>
      </c>
      <c r="H2" s="70" t="s">
        <v>16</v>
      </c>
      <c r="I2" s="70" t="s">
        <v>33</v>
      </c>
      <c r="J2" s="73" t="s">
        <v>26</v>
      </c>
      <c r="K2" s="74" t="s">
        <v>25</v>
      </c>
      <c r="L2" s="74"/>
      <c r="M2" s="74"/>
      <c r="N2" s="74"/>
      <c r="O2" s="74"/>
      <c r="P2" s="66" t="s">
        <v>1</v>
      </c>
      <c r="Q2" s="66" t="s">
        <v>19</v>
      </c>
    </row>
    <row r="3" spans="1:17" ht="12.75" customHeight="1">
      <c r="A3" s="69"/>
      <c r="B3" s="70"/>
      <c r="C3" s="70"/>
      <c r="D3" s="70"/>
      <c r="E3" s="70"/>
      <c r="F3" s="70"/>
      <c r="G3" s="70"/>
      <c r="H3" s="70"/>
      <c r="I3" s="70"/>
      <c r="J3" s="73"/>
      <c r="K3" s="74"/>
      <c r="L3" s="74"/>
      <c r="M3" s="74"/>
      <c r="N3" s="74"/>
      <c r="O3" s="74"/>
      <c r="P3" s="67"/>
      <c r="Q3" s="67"/>
    </row>
    <row r="4" spans="1:17" ht="31.5" customHeight="1">
      <c r="A4" s="69"/>
      <c r="B4" s="70"/>
      <c r="C4" s="70"/>
      <c r="D4" s="70"/>
      <c r="E4" s="70"/>
      <c r="F4" s="70"/>
      <c r="G4" s="70"/>
      <c r="H4" s="70"/>
      <c r="I4" s="70"/>
      <c r="J4" s="73"/>
      <c r="K4" s="74"/>
      <c r="L4" s="74"/>
      <c r="M4" s="74"/>
      <c r="N4" s="74"/>
      <c r="O4" s="74"/>
      <c r="P4" s="67"/>
      <c r="Q4" s="67"/>
    </row>
    <row r="5" spans="1:17" ht="12.75" customHeight="1">
      <c r="A5" s="69"/>
      <c r="B5" s="70"/>
      <c r="C5" s="70"/>
      <c r="D5" s="70"/>
      <c r="E5" s="70"/>
      <c r="F5" s="70"/>
      <c r="G5" s="70"/>
      <c r="H5" s="70"/>
      <c r="I5" s="70"/>
      <c r="J5" s="73"/>
      <c r="K5" s="74"/>
      <c r="L5" s="74"/>
      <c r="M5" s="74"/>
      <c r="N5" s="74"/>
      <c r="O5" s="74"/>
      <c r="P5" s="67"/>
      <c r="Q5" s="67"/>
    </row>
    <row r="6" spans="1:17" ht="22.5" customHeight="1">
      <c r="A6" s="69"/>
      <c r="B6" s="70"/>
      <c r="C6" s="70"/>
      <c r="D6" s="70"/>
      <c r="E6" s="70"/>
      <c r="F6" s="70"/>
      <c r="G6" s="70"/>
      <c r="H6" s="70"/>
      <c r="I6" s="70"/>
      <c r="J6" s="73"/>
      <c r="K6" s="74"/>
      <c r="L6" s="74"/>
      <c r="M6" s="74"/>
      <c r="N6" s="74"/>
      <c r="O6" s="74"/>
      <c r="P6" s="67"/>
      <c r="Q6" s="67"/>
    </row>
    <row r="7" spans="1:17" ht="106.5" customHeight="1">
      <c r="A7" s="69"/>
      <c r="B7" s="70"/>
      <c r="C7" s="70"/>
      <c r="D7" s="70"/>
      <c r="E7" s="70"/>
      <c r="F7" s="70"/>
      <c r="G7" s="70"/>
      <c r="H7" s="70"/>
      <c r="I7" s="70"/>
      <c r="J7" s="45" t="s">
        <v>27</v>
      </c>
      <c r="K7" s="49" t="s">
        <v>18</v>
      </c>
      <c r="L7" s="49" t="s">
        <v>17</v>
      </c>
      <c r="M7" s="49" t="s">
        <v>34</v>
      </c>
      <c r="N7" s="49" t="s">
        <v>22</v>
      </c>
      <c r="O7" s="49" t="s">
        <v>35</v>
      </c>
      <c r="P7" s="68"/>
      <c r="Q7" s="68"/>
    </row>
    <row r="8" spans="1:17" ht="12.75">
      <c r="A8" s="50">
        <v>1</v>
      </c>
      <c r="B8" s="7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37">
        <v>10</v>
      </c>
      <c r="K8" s="50">
        <v>11</v>
      </c>
      <c r="L8" s="7">
        <v>20</v>
      </c>
      <c r="M8" s="7">
        <v>12</v>
      </c>
      <c r="N8" s="7">
        <v>13</v>
      </c>
      <c r="O8" s="7">
        <v>14</v>
      </c>
      <c r="P8" s="14">
        <v>15</v>
      </c>
      <c r="Q8" s="14">
        <v>16</v>
      </c>
    </row>
    <row r="9" spans="1:18" ht="19.5" customHeight="1">
      <c r="A9" s="2" t="s">
        <v>3</v>
      </c>
      <c r="B9" s="27">
        <f>50630*0.25+56850*0.75</f>
        <v>55295</v>
      </c>
      <c r="C9" s="29">
        <v>8</v>
      </c>
      <c r="D9" s="28">
        <f>C9*10774*0.25+C9*12097*0.75</f>
        <v>94130</v>
      </c>
      <c r="E9" s="29">
        <v>160</v>
      </c>
      <c r="F9" s="28">
        <f>E9*2123*0.25+E9*2384*0.75</f>
        <v>371000</v>
      </c>
      <c r="G9" s="28">
        <f>F9+D9+B9</f>
        <v>520425</v>
      </c>
      <c r="H9" s="28">
        <f>G9*0.017</f>
        <v>8847.225</v>
      </c>
      <c r="I9" s="30">
        <f>G9+H9</f>
        <v>529272.225</v>
      </c>
      <c r="J9" s="29">
        <f>I9*0.9755</f>
        <v>516305.0554875</v>
      </c>
      <c r="K9" s="29">
        <v>17119</v>
      </c>
      <c r="L9" s="29"/>
      <c r="M9" s="29">
        <f>I9*0.9%</f>
        <v>4763.450025</v>
      </c>
      <c r="N9" s="31"/>
      <c r="O9" s="31"/>
      <c r="P9" s="30">
        <f>O9+N9+M9+K9+J9</f>
        <v>538187.5055125</v>
      </c>
      <c r="Q9" s="28">
        <f>J9+K9+N9+O9</f>
        <v>533424.0554875</v>
      </c>
      <c r="R9" s="15"/>
    </row>
    <row r="10" spans="1:18" ht="19.5" customHeight="1">
      <c r="A10" s="2" t="s">
        <v>4</v>
      </c>
      <c r="B10" s="27">
        <f aca="true" t="shared" si="0" ref="B10:B17">50630*0.25+56850*0.75</f>
        <v>55295</v>
      </c>
      <c r="C10" s="29">
        <v>22</v>
      </c>
      <c r="D10" s="28">
        <f aca="true" t="shared" si="1" ref="D10:D17">C10*10774*0.25+C10*12097*0.75</f>
        <v>258857.5</v>
      </c>
      <c r="E10" s="29">
        <v>529</v>
      </c>
      <c r="F10" s="28">
        <f aca="true" t="shared" si="2" ref="F10:F17">E10*2123*0.25+E10*2384*0.75</f>
        <v>1226618.75</v>
      </c>
      <c r="G10" s="28">
        <f aca="true" t="shared" si="3" ref="G10:G17">F10+D10+B10</f>
        <v>1540771.25</v>
      </c>
      <c r="H10" s="28">
        <f aca="true" t="shared" si="4" ref="H10:H17">G10*0.017</f>
        <v>26193.11125</v>
      </c>
      <c r="I10" s="30">
        <f aca="true" t="shared" si="5" ref="I10:I17">G10+H10</f>
        <v>1566964.36125</v>
      </c>
      <c r="J10" s="29">
        <f aca="true" t="shared" si="6" ref="J10:J17">I10*0.9755</f>
        <v>1528573.734399375</v>
      </c>
      <c r="K10" s="29"/>
      <c r="L10" s="29"/>
      <c r="M10" s="29">
        <f aca="true" t="shared" si="7" ref="M10:M17">I10*0.9%</f>
        <v>14102.679251250001</v>
      </c>
      <c r="N10" s="31"/>
      <c r="O10" s="31"/>
      <c r="P10" s="30">
        <f aca="true" t="shared" si="8" ref="P10:P17">O10+N10+M10+K10+J10</f>
        <v>1542676.4136506252</v>
      </c>
      <c r="Q10" s="28">
        <f aca="true" t="shared" si="9" ref="Q10:Q17">J10+K10+N10+O10</f>
        <v>1528573.734399375</v>
      </c>
      <c r="R10" s="15"/>
    </row>
    <row r="11" spans="1:18" ht="19.5" customHeight="1">
      <c r="A11" s="2" t="s">
        <v>5</v>
      </c>
      <c r="B11" s="27">
        <f t="shared" si="0"/>
        <v>55295</v>
      </c>
      <c r="C11" s="29">
        <v>19</v>
      </c>
      <c r="D11" s="28">
        <f t="shared" si="1"/>
        <v>223558.75</v>
      </c>
      <c r="E11" s="29">
        <v>472</v>
      </c>
      <c r="F11" s="28">
        <f t="shared" si="2"/>
        <v>1094450</v>
      </c>
      <c r="G11" s="28">
        <f t="shared" si="3"/>
        <v>1373303.75</v>
      </c>
      <c r="H11" s="28">
        <f t="shared" si="4"/>
        <v>23346.163750000003</v>
      </c>
      <c r="I11" s="30">
        <f t="shared" si="5"/>
        <v>1396649.91375</v>
      </c>
      <c r="J11" s="29">
        <f t="shared" si="6"/>
        <v>1362431.990863125</v>
      </c>
      <c r="K11" s="29"/>
      <c r="L11" s="29"/>
      <c r="M11" s="29">
        <f t="shared" si="7"/>
        <v>12569.849223750001</v>
      </c>
      <c r="N11" s="31"/>
      <c r="O11" s="31"/>
      <c r="P11" s="30">
        <f t="shared" si="8"/>
        <v>1375001.840086875</v>
      </c>
      <c r="Q11" s="28">
        <f t="shared" si="9"/>
        <v>1362431.990863125</v>
      </c>
      <c r="R11" s="15"/>
    </row>
    <row r="12" spans="1:18" ht="19.5" customHeight="1">
      <c r="A12" s="2" t="s">
        <v>6</v>
      </c>
      <c r="B12" s="27">
        <f t="shared" si="0"/>
        <v>55295</v>
      </c>
      <c r="C12" s="29">
        <v>12</v>
      </c>
      <c r="D12" s="28">
        <f t="shared" si="1"/>
        <v>141195</v>
      </c>
      <c r="E12" s="29">
        <v>228</v>
      </c>
      <c r="F12" s="28">
        <f t="shared" si="2"/>
        <v>528675</v>
      </c>
      <c r="G12" s="28">
        <f t="shared" si="3"/>
        <v>725165</v>
      </c>
      <c r="H12" s="28">
        <f t="shared" si="4"/>
        <v>12327.805</v>
      </c>
      <c r="I12" s="30">
        <f t="shared" si="5"/>
        <v>737492.805</v>
      </c>
      <c r="J12" s="29">
        <f t="shared" si="6"/>
        <v>719424.2312775</v>
      </c>
      <c r="K12" s="29">
        <v>17119</v>
      </c>
      <c r="L12" s="29"/>
      <c r="M12" s="29">
        <f t="shared" si="7"/>
        <v>6637.4352450000015</v>
      </c>
      <c r="N12" s="31"/>
      <c r="O12" s="31"/>
      <c r="P12" s="30">
        <f t="shared" si="8"/>
        <v>743180.6665225001</v>
      </c>
      <c r="Q12" s="28">
        <f t="shared" si="9"/>
        <v>736543.2312775</v>
      </c>
      <c r="R12" s="15"/>
    </row>
    <row r="13" spans="1:18" ht="19.5" customHeight="1">
      <c r="A13" s="2" t="s">
        <v>7</v>
      </c>
      <c r="B13" s="27">
        <f t="shared" si="0"/>
        <v>55295</v>
      </c>
      <c r="C13" s="29">
        <v>6</v>
      </c>
      <c r="D13" s="28">
        <f t="shared" si="1"/>
        <v>70597.5</v>
      </c>
      <c r="E13" s="29">
        <v>106</v>
      </c>
      <c r="F13" s="28">
        <f t="shared" si="2"/>
        <v>245787.5</v>
      </c>
      <c r="G13" s="28">
        <f t="shared" si="3"/>
        <v>371680</v>
      </c>
      <c r="H13" s="28">
        <f t="shared" si="4"/>
        <v>6318.56</v>
      </c>
      <c r="I13" s="30">
        <f t="shared" si="5"/>
        <v>377998.56</v>
      </c>
      <c r="J13" s="29">
        <f t="shared" si="6"/>
        <v>368737.59528</v>
      </c>
      <c r="K13" s="29"/>
      <c r="L13" s="29"/>
      <c r="M13" s="29">
        <f t="shared" si="7"/>
        <v>3401.9870400000004</v>
      </c>
      <c r="N13" s="31"/>
      <c r="O13" s="29">
        <v>30814</v>
      </c>
      <c r="P13" s="30">
        <f t="shared" si="8"/>
        <v>402953.58232</v>
      </c>
      <c r="Q13" s="28">
        <f t="shared" si="9"/>
        <v>399551.59528</v>
      </c>
      <c r="R13" s="15"/>
    </row>
    <row r="14" spans="1:18" ht="19.5" customHeight="1">
      <c r="A14" s="2" t="s">
        <v>8</v>
      </c>
      <c r="B14" s="27">
        <f t="shared" si="0"/>
        <v>55295</v>
      </c>
      <c r="C14" s="29">
        <v>25</v>
      </c>
      <c r="D14" s="28">
        <f t="shared" si="1"/>
        <v>294156.25</v>
      </c>
      <c r="E14" s="29">
        <v>593</v>
      </c>
      <c r="F14" s="28">
        <f t="shared" si="2"/>
        <v>1375018.75</v>
      </c>
      <c r="G14" s="28">
        <f t="shared" si="3"/>
        <v>1724470</v>
      </c>
      <c r="H14" s="28">
        <f t="shared" si="4"/>
        <v>29315.99</v>
      </c>
      <c r="I14" s="30">
        <f t="shared" si="5"/>
        <v>1753785.99</v>
      </c>
      <c r="J14" s="29">
        <f t="shared" si="6"/>
        <v>1710818.233245</v>
      </c>
      <c r="K14" s="29">
        <v>17119</v>
      </c>
      <c r="L14" s="29"/>
      <c r="M14" s="29">
        <f t="shared" si="7"/>
        <v>15784.073910000001</v>
      </c>
      <c r="N14" s="31"/>
      <c r="O14" s="31"/>
      <c r="P14" s="30">
        <f t="shared" si="8"/>
        <v>1743721.307155</v>
      </c>
      <c r="Q14" s="28">
        <f t="shared" si="9"/>
        <v>1727937.233245</v>
      </c>
      <c r="R14" s="15"/>
    </row>
    <row r="15" spans="1:18" ht="19.5" customHeight="1">
      <c r="A15" s="2" t="s">
        <v>10</v>
      </c>
      <c r="B15" s="27">
        <f t="shared" si="0"/>
        <v>55295</v>
      </c>
      <c r="C15" s="29">
        <v>21</v>
      </c>
      <c r="D15" s="28">
        <f t="shared" si="1"/>
        <v>247091.25</v>
      </c>
      <c r="E15" s="29">
        <v>470</v>
      </c>
      <c r="F15" s="28">
        <f t="shared" si="2"/>
        <v>1089812.5</v>
      </c>
      <c r="G15" s="28">
        <f t="shared" si="3"/>
        <v>1392198.75</v>
      </c>
      <c r="H15" s="28">
        <f t="shared" si="4"/>
        <v>23667.378750000003</v>
      </c>
      <c r="I15" s="30">
        <f t="shared" si="5"/>
        <v>1415866.12875</v>
      </c>
      <c r="J15" s="29">
        <f t="shared" si="6"/>
        <v>1381177.408595625</v>
      </c>
      <c r="K15" s="29"/>
      <c r="L15" s="29"/>
      <c r="M15" s="29">
        <f t="shared" si="7"/>
        <v>12742.795158750001</v>
      </c>
      <c r="N15" s="31"/>
      <c r="O15" s="31"/>
      <c r="P15" s="30">
        <f t="shared" si="8"/>
        <v>1393920.203754375</v>
      </c>
      <c r="Q15" s="28">
        <f t="shared" si="9"/>
        <v>1381177.408595625</v>
      </c>
      <c r="R15" s="15"/>
    </row>
    <row r="16" spans="1:18" ht="19.5" customHeight="1">
      <c r="A16" s="2" t="s">
        <v>11</v>
      </c>
      <c r="B16" s="27">
        <f t="shared" si="0"/>
        <v>55295</v>
      </c>
      <c r="C16" s="29">
        <v>15</v>
      </c>
      <c r="D16" s="28">
        <f t="shared" si="1"/>
        <v>176493.75</v>
      </c>
      <c r="E16" s="29">
        <v>296</v>
      </c>
      <c r="F16" s="28">
        <f t="shared" si="2"/>
        <v>686350</v>
      </c>
      <c r="G16" s="28">
        <f t="shared" si="3"/>
        <v>918138.75</v>
      </c>
      <c r="H16" s="28">
        <f t="shared" si="4"/>
        <v>15608.358750000001</v>
      </c>
      <c r="I16" s="30">
        <f t="shared" si="5"/>
        <v>933747.10875</v>
      </c>
      <c r="J16" s="29">
        <f t="shared" si="6"/>
        <v>910870.3045856251</v>
      </c>
      <c r="K16" s="29"/>
      <c r="L16" s="29"/>
      <c r="M16" s="29">
        <f t="shared" si="7"/>
        <v>8403.72397875</v>
      </c>
      <c r="N16" s="31"/>
      <c r="O16" s="31"/>
      <c r="P16" s="30">
        <f t="shared" si="8"/>
        <v>919274.0285643751</v>
      </c>
      <c r="Q16" s="28">
        <f t="shared" si="9"/>
        <v>910870.3045856251</v>
      </c>
      <c r="R16" s="15"/>
    </row>
    <row r="17" spans="1:18" ht="19.5" customHeight="1">
      <c r="A17" s="2" t="s">
        <v>9</v>
      </c>
      <c r="B17" s="27">
        <f t="shared" si="0"/>
        <v>55295</v>
      </c>
      <c r="C17" s="29">
        <v>21</v>
      </c>
      <c r="D17" s="28">
        <f t="shared" si="1"/>
        <v>247091.25</v>
      </c>
      <c r="E17" s="29">
        <v>531</v>
      </c>
      <c r="F17" s="28">
        <f t="shared" si="2"/>
        <v>1231256.25</v>
      </c>
      <c r="G17" s="28">
        <f t="shared" si="3"/>
        <v>1533642.5</v>
      </c>
      <c r="H17" s="28">
        <f t="shared" si="4"/>
        <v>26071.9225</v>
      </c>
      <c r="I17" s="30">
        <f t="shared" si="5"/>
        <v>1559714.4225</v>
      </c>
      <c r="J17" s="29">
        <f t="shared" si="6"/>
        <v>1521501.4191487501</v>
      </c>
      <c r="K17" s="29"/>
      <c r="L17" s="29"/>
      <c r="M17" s="29">
        <f t="shared" si="7"/>
        <v>14037.429802500003</v>
      </c>
      <c r="N17" s="29">
        <v>77036</v>
      </c>
      <c r="O17" s="31"/>
      <c r="P17" s="30">
        <f t="shared" si="8"/>
        <v>1612574.84895125</v>
      </c>
      <c r="Q17" s="28">
        <f t="shared" si="9"/>
        <v>1598537.4191487501</v>
      </c>
      <c r="R17" s="15"/>
    </row>
    <row r="18" spans="1:18" ht="19.5" customHeight="1" thickBot="1">
      <c r="A18" s="1" t="s">
        <v>2</v>
      </c>
      <c r="B18" s="32">
        <f aca="true" t="shared" si="10" ref="B18:H18">SUM(B9:B17)</f>
        <v>497655</v>
      </c>
      <c r="C18" s="34">
        <f t="shared" si="10"/>
        <v>149</v>
      </c>
      <c r="D18" s="33">
        <f t="shared" si="10"/>
        <v>1753171.25</v>
      </c>
      <c r="E18" s="34">
        <f t="shared" si="10"/>
        <v>3385</v>
      </c>
      <c r="F18" s="33">
        <f t="shared" si="10"/>
        <v>7848968.75</v>
      </c>
      <c r="G18" s="33">
        <f t="shared" si="10"/>
        <v>10099795</v>
      </c>
      <c r="H18" s="33">
        <f t="shared" si="10"/>
        <v>171696.515</v>
      </c>
      <c r="I18" s="35">
        <f>SUM(I9:I17)</f>
        <v>10271491.514999999</v>
      </c>
      <c r="J18" s="34">
        <f>I18*0.9755</f>
        <v>10019839.9728825</v>
      </c>
      <c r="K18" s="34">
        <f>I18*0.005</f>
        <v>51357.45757499999</v>
      </c>
      <c r="L18" s="34"/>
      <c r="M18" s="48">
        <f>I18*0.9%</f>
        <v>92443.423635</v>
      </c>
      <c r="N18" s="34">
        <f>I18*0.0075</f>
        <v>77036.18636249998</v>
      </c>
      <c r="O18" s="34">
        <f>I18*0.003</f>
        <v>30814.474544999997</v>
      </c>
      <c r="P18" s="35">
        <f>SUM(J18:O18)</f>
        <v>10271491.515</v>
      </c>
      <c r="Q18" s="33">
        <f>P18-M18</f>
        <v>10179048.091365</v>
      </c>
      <c r="R18" s="15"/>
    </row>
    <row r="19" spans="1:23" ht="12.75">
      <c r="A19" s="4"/>
      <c r="B19" s="18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W19" s="16"/>
    </row>
    <row r="20" spans="1:17" ht="12.75">
      <c r="A20" s="24"/>
      <c r="B20" s="24"/>
      <c r="C20" s="24"/>
      <c r="D20" s="24"/>
      <c r="E20" s="24"/>
      <c r="F20" s="24"/>
      <c r="G20" s="2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 customHeight="1">
      <c r="A21" s="42"/>
      <c r="B21" s="42"/>
      <c r="C21" s="42"/>
      <c r="D21" s="42"/>
      <c r="E21" s="42"/>
      <c r="F21" s="42"/>
      <c r="G21" s="42"/>
      <c r="H21" s="42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42"/>
      <c r="B22" s="42"/>
      <c r="C22" s="42"/>
      <c r="D22" s="42"/>
      <c r="E22" s="42"/>
      <c r="F22" s="42"/>
      <c r="G22" s="42"/>
      <c r="H22" s="42"/>
      <c r="I22" s="24"/>
      <c r="J22" s="24"/>
      <c r="K22" s="24"/>
      <c r="L22" s="24"/>
      <c r="M22" s="24"/>
      <c r="N22" s="24"/>
      <c r="O22" s="24"/>
      <c r="P22" s="24"/>
      <c r="Q22" s="24"/>
    </row>
    <row r="23" spans="1:20" ht="12.75">
      <c r="A23" s="72"/>
      <c r="B23" s="72"/>
      <c r="C23" s="72"/>
      <c r="D23" s="72"/>
      <c r="E23" s="72"/>
      <c r="F23" s="7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T23" s="15"/>
    </row>
    <row r="24" spans="1:20" ht="12.75">
      <c r="A24" s="71"/>
      <c r="B24" s="71"/>
      <c r="C24" s="71"/>
      <c r="D24" s="71"/>
      <c r="E24" s="71"/>
      <c r="F24" s="71"/>
      <c r="G24" s="44"/>
      <c r="H24" s="24"/>
      <c r="I24" s="24"/>
      <c r="J24" s="24"/>
      <c r="K24" s="24"/>
      <c r="L24" s="24"/>
      <c r="M24" s="24"/>
      <c r="N24" s="24"/>
      <c r="O24" s="24"/>
      <c r="P24" s="24"/>
      <c r="Q24" s="24"/>
      <c r="T24" s="15"/>
    </row>
    <row r="25" spans="1:17" ht="12.75">
      <c r="A25" s="24"/>
      <c r="B25" s="24"/>
      <c r="C25" s="24"/>
      <c r="D25" s="24"/>
      <c r="E25" s="24"/>
      <c r="F25" s="24"/>
      <c r="G25" s="24"/>
      <c r="H25" s="19"/>
      <c r="I25" s="19"/>
      <c r="J25" s="19"/>
      <c r="K25" s="19"/>
      <c r="L25" s="5"/>
      <c r="M25" s="5"/>
      <c r="N25" s="5"/>
      <c r="O25" s="5"/>
      <c r="P25" s="5"/>
      <c r="Q25" s="5"/>
    </row>
    <row r="26" spans="1:17" ht="12.75">
      <c r="A26" s="24"/>
      <c r="B26" s="24"/>
      <c r="C26" s="24"/>
      <c r="D26" s="24"/>
      <c r="E26" s="24"/>
      <c r="F26" s="24"/>
      <c r="G26" s="24"/>
      <c r="H26" s="19"/>
      <c r="I26" s="19"/>
      <c r="J26" s="19"/>
      <c r="K26" s="19"/>
      <c r="L26" s="3"/>
      <c r="M26" s="3"/>
      <c r="N26" s="3"/>
      <c r="O26" s="3"/>
      <c r="P26" s="6"/>
      <c r="Q26" s="6"/>
    </row>
    <row r="27" spans="1:17" ht="12.75">
      <c r="A27" s="24"/>
      <c r="B27" s="24"/>
      <c r="C27" s="24"/>
      <c r="D27" s="24"/>
      <c r="E27" s="24"/>
      <c r="F27" s="24"/>
      <c r="G27" s="24"/>
      <c r="H27" s="19"/>
      <c r="I27" s="19"/>
      <c r="J27" s="19"/>
      <c r="K27" s="19"/>
      <c r="L27" s="3"/>
      <c r="M27" s="3"/>
      <c r="N27" s="3"/>
      <c r="O27" s="3"/>
      <c r="P27" s="6"/>
      <c r="Q27" s="6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"/>
      <c r="M28" s="3"/>
      <c r="N28" s="3"/>
      <c r="O28" s="3"/>
      <c r="P28" s="6"/>
      <c r="Q28" s="6"/>
    </row>
    <row r="29" spans="1:17" ht="19.5" customHeight="1">
      <c r="A29" s="24"/>
      <c r="B29" s="24"/>
      <c r="C29" s="24"/>
      <c r="D29" s="24"/>
      <c r="E29" s="24"/>
      <c r="F29" s="24"/>
      <c r="G29" s="24"/>
      <c r="H29" s="19"/>
      <c r="I29" s="19"/>
      <c r="J29" s="19"/>
      <c r="K29" s="19"/>
      <c r="L29" s="3"/>
      <c r="M29" s="3"/>
      <c r="N29" s="3"/>
      <c r="O29" s="3"/>
      <c r="P29" s="6"/>
      <c r="Q29" s="6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"/>
      <c r="M30" s="3"/>
      <c r="N30" s="3"/>
      <c r="O30" s="3"/>
      <c r="P30" s="6"/>
      <c r="Q30" s="6"/>
    </row>
    <row r="31" spans="1:17" ht="12.75" customHeight="1">
      <c r="A31" s="19"/>
      <c r="B31" s="19"/>
      <c r="C31" s="26"/>
      <c r="D31" s="19"/>
      <c r="E31" s="19"/>
      <c r="F31" s="19"/>
      <c r="G31" s="19"/>
      <c r="H31" s="19"/>
      <c r="I31" s="19"/>
      <c r="J31" s="19"/>
      <c r="K31" s="19"/>
      <c r="L31" s="8"/>
      <c r="M31" s="8"/>
      <c r="N31" s="8"/>
      <c r="O31" s="8"/>
      <c r="P31" s="8"/>
      <c r="Q31" s="8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12"/>
      <c r="J33" s="38"/>
      <c r="K33" s="12"/>
      <c r="L33" s="12"/>
      <c r="M33" s="9"/>
      <c r="N33" s="9"/>
      <c r="O33" s="9"/>
      <c r="P33" s="9"/>
      <c r="Q33" s="9"/>
    </row>
    <row r="34" spans="1:17" ht="12.75">
      <c r="A34" s="10"/>
      <c r="B34" s="10"/>
      <c r="C34" s="10"/>
      <c r="D34" s="10"/>
      <c r="E34" s="10"/>
      <c r="F34" s="10"/>
      <c r="G34" s="10"/>
      <c r="H34" s="10"/>
      <c r="I34" s="13"/>
      <c r="J34" s="39"/>
      <c r="K34" s="13"/>
      <c r="L34" s="13"/>
      <c r="M34" s="10"/>
      <c r="N34" s="10"/>
      <c r="O34" s="10"/>
      <c r="P34" s="10"/>
      <c r="Q34" s="10"/>
    </row>
    <row r="35" spans="1:17" ht="12.75">
      <c r="A35" s="9"/>
      <c r="B35" s="9"/>
      <c r="C35" s="9"/>
      <c r="D35" s="9"/>
      <c r="E35" s="9"/>
      <c r="F35" s="9"/>
      <c r="G35" s="9"/>
      <c r="H35" s="9"/>
      <c r="I35" s="12"/>
      <c r="J35" s="38"/>
      <c r="K35" s="12"/>
      <c r="L35" s="12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12"/>
      <c r="J36" s="38"/>
      <c r="K36" s="12"/>
      <c r="L36" s="12"/>
      <c r="M36" s="9"/>
      <c r="N36" s="9"/>
      <c r="O36" s="9"/>
      <c r="P36" s="9"/>
      <c r="Q36" s="9"/>
    </row>
    <row r="37" spans="1:17" ht="12.75">
      <c r="A37" s="8"/>
      <c r="B37" s="8"/>
      <c r="C37" s="8"/>
      <c r="D37" s="8"/>
      <c r="E37" s="8"/>
      <c r="F37" s="8"/>
      <c r="G37" s="8"/>
      <c r="H37" s="8"/>
      <c r="I37" s="11"/>
      <c r="J37" s="40"/>
      <c r="K37" s="11"/>
      <c r="L37" s="11"/>
      <c r="M37" s="8"/>
      <c r="N37" s="8"/>
      <c r="O37" s="8"/>
      <c r="P37" s="8"/>
      <c r="Q37" s="8"/>
    </row>
  </sheetData>
  <sheetProtection/>
  <mergeCells count="16">
    <mergeCell ref="A24:F24"/>
    <mergeCell ref="A23:F23"/>
    <mergeCell ref="P2:P7"/>
    <mergeCell ref="I2:I7"/>
    <mergeCell ref="J2:J6"/>
    <mergeCell ref="K2:O6"/>
    <mergeCell ref="A1:Q1"/>
    <mergeCell ref="Q2:Q7"/>
    <mergeCell ref="A2:A7"/>
    <mergeCell ref="B2:B7"/>
    <mergeCell ref="C2:C7"/>
    <mergeCell ref="D2:D7"/>
    <mergeCell ref="E2:E7"/>
    <mergeCell ref="F2:F7"/>
    <mergeCell ref="G2:G7"/>
    <mergeCell ref="H2:H7"/>
  </mergeCells>
  <printOptions/>
  <pageMargins left="0" right="0" top="0" bottom="0" header="0.05" footer="0.0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8.57421875" style="0" customWidth="1"/>
    <col min="2" max="2" width="3.57421875" style="0" customWidth="1"/>
    <col min="3" max="3" width="6.7109375" style="0" customWidth="1"/>
    <col min="4" max="4" width="13.421875" style="0" customWidth="1"/>
    <col min="5" max="5" width="12.00390625" style="0" customWidth="1"/>
    <col min="6" max="6" width="8.421875" style="0" customWidth="1"/>
    <col min="7" max="7" width="7.8515625" style="0" customWidth="1"/>
    <col min="8" max="8" width="8.140625" style="0" customWidth="1"/>
    <col min="9" max="9" width="5.7109375" style="0" customWidth="1"/>
    <col min="11" max="11" width="11.7109375" style="0" customWidth="1"/>
    <col min="12" max="12" width="13.7109375" style="0" customWidth="1"/>
    <col min="13" max="13" width="7.00390625" style="0" customWidth="1"/>
    <col min="14" max="14" width="6.00390625" style="0" customWidth="1"/>
  </cols>
  <sheetData>
    <row r="1" spans="1:13" ht="43.5" customHeigh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43.5" customHeight="1">
      <c r="A2" s="78" t="s">
        <v>0</v>
      </c>
      <c r="B2" s="70" t="s">
        <v>37</v>
      </c>
      <c r="C2" s="70" t="s">
        <v>38</v>
      </c>
      <c r="D2" s="79" t="s">
        <v>39</v>
      </c>
      <c r="E2" s="70" t="s">
        <v>40</v>
      </c>
      <c r="F2" s="70" t="s">
        <v>41</v>
      </c>
      <c r="G2" s="70" t="s">
        <v>42</v>
      </c>
      <c r="H2" s="70" t="s">
        <v>43</v>
      </c>
      <c r="I2" s="70" t="s">
        <v>16</v>
      </c>
      <c r="J2" s="70" t="s">
        <v>44</v>
      </c>
      <c r="K2" s="76" t="s">
        <v>45</v>
      </c>
      <c r="L2" s="76" t="s">
        <v>46</v>
      </c>
      <c r="M2" s="77" t="s">
        <v>19</v>
      </c>
    </row>
    <row r="3" spans="1:13" ht="12.75" customHeight="1">
      <c r="A3" s="78"/>
      <c r="B3" s="70"/>
      <c r="C3" s="70"/>
      <c r="D3" s="79"/>
      <c r="E3" s="70"/>
      <c r="F3" s="70"/>
      <c r="G3" s="70"/>
      <c r="H3" s="70"/>
      <c r="I3" s="70"/>
      <c r="J3" s="70"/>
      <c r="K3" s="76"/>
      <c r="L3" s="76"/>
      <c r="M3" s="77"/>
    </row>
    <row r="4" spans="1:13" ht="12.75" customHeight="1">
      <c r="A4" s="78"/>
      <c r="B4" s="70"/>
      <c r="C4" s="70"/>
      <c r="D4" s="79"/>
      <c r="E4" s="70"/>
      <c r="F4" s="70"/>
      <c r="G4" s="70"/>
      <c r="H4" s="70"/>
      <c r="I4" s="70"/>
      <c r="J4" s="70"/>
      <c r="K4" s="76"/>
      <c r="L4" s="76"/>
      <c r="M4" s="77"/>
    </row>
    <row r="5" spans="1:13" ht="12.75" customHeight="1">
      <c r="A5" s="78"/>
      <c r="B5" s="70"/>
      <c r="C5" s="70"/>
      <c r="D5" s="79"/>
      <c r="E5" s="70"/>
      <c r="F5" s="70"/>
      <c r="G5" s="70"/>
      <c r="H5" s="70"/>
      <c r="I5" s="70"/>
      <c r="J5" s="70"/>
      <c r="K5" s="76"/>
      <c r="L5" s="76"/>
      <c r="M5" s="77"/>
    </row>
    <row r="6" spans="1:13" ht="45.75" customHeight="1">
      <c r="A6" s="78"/>
      <c r="B6" s="70"/>
      <c r="C6" s="70"/>
      <c r="D6" s="79"/>
      <c r="E6" s="70"/>
      <c r="F6" s="70"/>
      <c r="G6" s="70"/>
      <c r="H6" s="70"/>
      <c r="I6" s="70"/>
      <c r="J6" s="70"/>
      <c r="K6" s="70" t="s">
        <v>47</v>
      </c>
      <c r="L6" s="70" t="s">
        <v>48</v>
      </c>
      <c r="M6" s="77"/>
    </row>
    <row r="7" spans="1:13" ht="66" customHeight="1">
      <c r="A7" s="78"/>
      <c r="B7" s="70"/>
      <c r="C7" s="70"/>
      <c r="D7" s="79"/>
      <c r="E7" s="70"/>
      <c r="F7" s="70"/>
      <c r="G7" s="70"/>
      <c r="H7" s="70"/>
      <c r="I7" s="70"/>
      <c r="J7" s="70"/>
      <c r="K7" s="70"/>
      <c r="L7" s="70"/>
      <c r="M7" s="77"/>
    </row>
    <row r="8" spans="1:13" s="52" customFormat="1" ht="14.2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</row>
    <row r="9" spans="1:13" s="3" customFormat="1" ht="30.75" customHeight="1">
      <c r="A9" s="53" t="s">
        <v>49</v>
      </c>
      <c r="B9" s="54">
        <v>9</v>
      </c>
      <c r="C9" s="54">
        <f>B9*14393*0.25+B9*16142*0.75</f>
        <v>141342.75</v>
      </c>
      <c r="D9" s="54">
        <v>68</v>
      </c>
      <c r="E9" s="54">
        <f>D9*2827*0.25+D9*3171*0.75</f>
        <v>209780</v>
      </c>
      <c r="F9" s="54">
        <v>62</v>
      </c>
      <c r="G9" s="54">
        <f>F9*3777*0.25+F9*4247*0.75</f>
        <v>256029</v>
      </c>
      <c r="H9" s="54">
        <f>C9+E9+G9</f>
        <v>607151.75</v>
      </c>
      <c r="I9" s="54">
        <f>H9*0.017</f>
        <v>10321.57975</v>
      </c>
      <c r="J9" s="55">
        <f>H9+I9</f>
        <v>617473.32975</v>
      </c>
      <c r="K9" s="56">
        <f>J9*0.995</f>
        <v>614385.96310125</v>
      </c>
      <c r="L9" s="56">
        <f>J9*0.5%</f>
        <v>3087.3666487500004</v>
      </c>
      <c r="M9" s="55">
        <f>J9-L9</f>
        <v>614385.96310125</v>
      </c>
    </row>
    <row r="10" spans="1:13" s="3" customFormat="1" ht="51.75" customHeight="1">
      <c r="A10" s="53" t="s">
        <v>50</v>
      </c>
      <c r="B10" s="54">
        <v>3</v>
      </c>
      <c r="C10" s="54">
        <f>B10*14393*0.25+B10*16142*0.75</f>
        <v>47114.25</v>
      </c>
      <c r="D10" s="57">
        <v>79</v>
      </c>
      <c r="E10" s="54">
        <f>D10*2827*0.25+D10*3171*0.75</f>
        <v>243715</v>
      </c>
      <c r="F10" s="54">
        <v>0</v>
      </c>
      <c r="G10" s="54">
        <f>F10*3777*0.25+F10*4247*0.75</f>
        <v>0</v>
      </c>
      <c r="H10" s="54">
        <f>C10+E10+G10</f>
        <v>290829.25</v>
      </c>
      <c r="I10" s="54">
        <f>H10*0.017</f>
        <v>4944.097250000001</v>
      </c>
      <c r="J10" s="55">
        <f>H10+I10</f>
        <v>295773.34725</v>
      </c>
      <c r="K10" s="56">
        <v>294295</v>
      </c>
      <c r="L10" s="56">
        <f>J10*0.5%</f>
        <v>1478.86673625</v>
      </c>
      <c r="M10" s="55">
        <v>294295</v>
      </c>
    </row>
    <row r="11" spans="1:13" s="3" customFormat="1" ht="12.75">
      <c r="A11" s="57"/>
      <c r="B11" s="58">
        <f aca="true" t="shared" si="0" ref="B11:I11">SUM(B9:B10)</f>
        <v>12</v>
      </c>
      <c r="C11" s="59">
        <f t="shared" si="0"/>
        <v>188457</v>
      </c>
      <c r="D11" s="60">
        <f t="shared" si="0"/>
        <v>147</v>
      </c>
      <c r="E11" s="61">
        <f t="shared" si="0"/>
        <v>453495</v>
      </c>
      <c r="F11" s="60">
        <f t="shared" si="0"/>
        <v>62</v>
      </c>
      <c r="G11" s="61">
        <f t="shared" si="0"/>
        <v>256029</v>
      </c>
      <c r="H11" s="61">
        <f t="shared" si="0"/>
        <v>897981</v>
      </c>
      <c r="I11" s="61">
        <f t="shared" si="0"/>
        <v>15265.677000000001</v>
      </c>
      <c r="J11" s="55">
        <f>H11+I11</f>
        <v>913246.677</v>
      </c>
      <c r="K11" s="56">
        <f>SUM(K9:K10)</f>
        <v>908680.96310125</v>
      </c>
      <c r="L11" s="62">
        <f>SUM(L9:L10)</f>
        <v>4566.233385</v>
      </c>
      <c r="M11" s="55">
        <f>SUM(M9:M10)</f>
        <v>908680.96310125</v>
      </c>
    </row>
    <row r="12" spans="1:2" ht="12.75">
      <c r="A12" s="63"/>
      <c r="B12" s="63"/>
    </row>
    <row r="13" spans="1:5" ht="12.75">
      <c r="A13" s="63"/>
      <c r="B13" s="63"/>
      <c r="E13" s="63"/>
    </row>
    <row r="14" ht="12.75">
      <c r="A14" s="63"/>
    </row>
    <row r="15" ht="12.75">
      <c r="A15" s="64"/>
    </row>
    <row r="16" ht="12.75">
      <c r="A16" s="64"/>
    </row>
    <row r="17" ht="12.75">
      <c r="A17" s="64"/>
    </row>
    <row r="18" ht="12.75">
      <c r="A18" s="64"/>
    </row>
    <row r="21" ht="12.75" customHeight="1"/>
    <row r="22" ht="12.75" customHeight="1"/>
    <row r="23" ht="12.75" customHeight="1"/>
    <row r="26" ht="12.75">
      <c r="A26" s="52"/>
    </row>
    <row r="27" ht="12.75">
      <c r="A27" s="3"/>
    </row>
    <row r="28" ht="12.75">
      <c r="A28" s="3"/>
    </row>
    <row r="29" ht="12.75">
      <c r="A29" s="3"/>
    </row>
  </sheetData>
  <sheetProtection/>
  <mergeCells count="16">
    <mergeCell ref="D2:D7"/>
    <mergeCell ref="E2:E7"/>
    <mergeCell ref="F2:F7"/>
    <mergeCell ref="G2:G7"/>
    <mergeCell ref="H2:H7"/>
    <mergeCell ref="I2:I7"/>
    <mergeCell ref="K6:K7"/>
    <mergeCell ref="L6:L7"/>
    <mergeCell ref="A1:M1"/>
    <mergeCell ref="J2:J7"/>
    <mergeCell ref="K2:K5"/>
    <mergeCell ref="L2:L5"/>
    <mergeCell ref="M2:M7"/>
    <mergeCell ref="A2:A7"/>
    <mergeCell ref="B2:B7"/>
    <mergeCell ref="C2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00390625" style="0" bestFit="1" customWidth="1"/>
    <col min="2" max="2" width="7.28125" style="0" customWidth="1"/>
    <col min="3" max="3" width="3.28125" style="0" bestFit="1" customWidth="1"/>
    <col min="5" max="5" width="3.28125" style="0" bestFit="1" customWidth="1"/>
    <col min="6" max="6" width="6.140625" style="0" bestFit="1" customWidth="1"/>
    <col min="8" max="8" width="5.7109375" style="0" bestFit="1" customWidth="1"/>
    <col min="9" max="9" width="18.57421875" style="0" customWidth="1"/>
    <col min="10" max="11" width="9.7109375" style="0" customWidth="1"/>
  </cols>
  <sheetData>
    <row r="1" spans="1:12" ht="37.5" customHeight="1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82"/>
      <c r="K1" s="82"/>
      <c r="L1" s="82"/>
    </row>
    <row r="2" spans="1:12" ht="37.5" customHeight="1">
      <c r="A2" s="83" t="s">
        <v>52</v>
      </c>
      <c r="B2" s="84" t="s">
        <v>30</v>
      </c>
      <c r="C2" s="84" t="s">
        <v>53</v>
      </c>
      <c r="D2" s="85" t="s">
        <v>54</v>
      </c>
      <c r="E2" s="84" t="s">
        <v>55</v>
      </c>
      <c r="F2" s="84" t="s">
        <v>56</v>
      </c>
      <c r="G2" s="84" t="s">
        <v>15</v>
      </c>
      <c r="H2" s="85" t="s">
        <v>16</v>
      </c>
      <c r="I2" s="84" t="s">
        <v>57</v>
      </c>
      <c r="J2" s="86"/>
      <c r="K2" s="86"/>
      <c r="L2" s="86"/>
    </row>
    <row r="3" spans="1:9" ht="58.5" customHeight="1">
      <c r="A3" s="87"/>
      <c r="B3" s="88"/>
      <c r="C3" s="88"/>
      <c r="D3" s="89"/>
      <c r="E3" s="88"/>
      <c r="F3" s="88"/>
      <c r="G3" s="88"/>
      <c r="H3" s="89"/>
      <c r="I3" s="88"/>
    </row>
    <row r="4" spans="1:9" ht="104.25" customHeight="1">
      <c r="A4" s="87"/>
      <c r="B4" s="88"/>
      <c r="C4" s="88"/>
      <c r="D4" s="89"/>
      <c r="E4" s="88"/>
      <c r="F4" s="88"/>
      <c r="G4" s="88"/>
      <c r="H4" s="89"/>
      <c r="I4" s="88"/>
    </row>
    <row r="5" spans="1:9" ht="24.75" customHeight="1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</row>
    <row r="6" spans="1:9" ht="24.75" customHeight="1" thickBot="1">
      <c r="A6" s="92" t="s">
        <v>58</v>
      </c>
      <c r="B6" s="93">
        <f>65230*0.25+73120*0.75</f>
        <v>71147.5</v>
      </c>
      <c r="C6" s="94">
        <v>8</v>
      </c>
      <c r="D6" s="93">
        <f>C6*14501*0.25+C6*16255*0.75</f>
        <v>126532</v>
      </c>
      <c r="E6" s="94">
        <v>46</v>
      </c>
      <c r="F6" s="93">
        <f>E6*7808*0.25+E6*8752*0.75</f>
        <v>391736</v>
      </c>
      <c r="G6" s="93">
        <f>B6+D6+F6</f>
        <v>589415.5</v>
      </c>
      <c r="H6" s="93">
        <f>G6*0.017</f>
        <v>10020.0635</v>
      </c>
      <c r="I6" s="95">
        <f>G6+H6</f>
        <v>599435.5635</v>
      </c>
    </row>
    <row r="7" ht="12.75">
      <c r="E7" s="96"/>
    </row>
    <row r="8" ht="12.75">
      <c r="A8" s="63"/>
    </row>
    <row r="9" spans="1:9" ht="12.75">
      <c r="A9" s="97"/>
      <c r="B9" s="97"/>
      <c r="C9" s="97"/>
      <c r="D9" s="97"/>
      <c r="E9" s="97"/>
      <c r="F9" s="97"/>
      <c r="G9" s="97"/>
      <c r="H9" s="97"/>
      <c r="I9" s="97"/>
    </row>
    <row r="10" ht="12.75">
      <c r="A10" s="63"/>
    </row>
    <row r="11" ht="12.75">
      <c r="A11" s="64"/>
    </row>
    <row r="12" ht="12.75">
      <c r="A12" s="64"/>
    </row>
  </sheetData>
  <sheetProtection/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24.421875" style="0" bestFit="1" customWidth="1"/>
    <col min="2" max="2" width="26.140625" style="0" customWidth="1"/>
    <col min="3" max="3" width="25.140625" style="0" customWidth="1"/>
    <col min="4" max="4" width="9.421875" style="0" customWidth="1"/>
    <col min="5" max="5" width="16.140625" style="0" customWidth="1"/>
    <col min="7" max="7" width="11.28125" style="0" customWidth="1"/>
  </cols>
  <sheetData>
    <row r="1" spans="1:5" ht="58.5" customHeight="1">
      <c r="A1" s="80" t="s">
        <v>0</v>
      </c>
      <c r="B1" s="81" t="s">
        <v>20</v>
      </c>
      <c r="C1" s="81"/>
      <c r="D1" s="81"/>
      <c r="E1" s="81" t="s">
        <v>29</v>
      </c>
    </row>
    <row r="2" spans="1:5" ht="188.25" customHeight="1">
      <c r="A2" s="80"/>
      <c r="B2" s="43" t="s">
        <v>23</v>
      </c>
      <c r="C2" s="43" t="s">
        <v>24</v>
      </c>
      <c r="D2" s="43" t="s">
        <v>28</v>
      </c>
      <c r="E2" s="81"/>
    </row>
    <row r="3" spans="1:5" ht="24.75" customHeight="1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24.75" customHeight="1">
      <c r="A4" s="20" t="s">
        <v>10</v>
      </c>
      <c r="B4" s="21">
        <v>52</v>
      </c>
      <c r="C4" s="36"/>
      <c r="D4" s="36"/>
      <c r="E4" s="21">
        <f>B4*87+C4*97</f>
        <v>4524</v>
      </c>
    </row>
    <row r="5" spans="1:5" ht="24.75" customHeight="1">
      <c r="A5" s="20" t="s">
        <v>11</v>
      </c>
      <c r="B5" s="36"/>
      <c r="C5" s="21">
        <v>134</v>
      </c>
      <c r="D5" s="36"/>
      <c r="E5" s="21">
        <f>B5*87+C5*97</f>
        <v>12998</v>
      </c>
    </row>
    <row r="6" spans="1:5" ht="24.75" customHeight="1">
      <c r="A6" s="20" t="s">
        <v>9</v>
      </c>
      <c r="B6" s="21">
        <v>423</v>
      </c>
      <c r="C6" s="21">
        <v>79</v>
      </c>
      <c r="D6" s="36"/>
      <c r="E6" s="21">
        <f>B6*87+C6*97</f>
        <v>44464</v>
      </c>
    </row>
    <row r="7" spans="1:5" ht="24.75" customHeight="1">
      <c r="A7" s="22" t="s">
        <v>21</v>
      </c>
      <c r="B7" s="21">
        <v>23</v>
      </c>
      <c r="C7" s="21"/>
      <c r="D7" s="21"/>
      <c r="E7" s="21">
        <f>B7*87+C7*97</f>
        <v>2001</v>
      </c>
    </row>
    <row r="8" spans="1:5" ht="24.75" customHeight="1">
      <c r="A8" s="20" t="s">
        <v>12</v>
      </c>
      <c r="B8" s="21">
        <f>SUM(B4:B7)</f>
        <v>498</v>
      </c>
      <c r="C8" s="21">
        <f>SUM(C4:C7)</f>
        <v>213</v>
      </c>
      <c r="D8" s="21">
        <f>SUM(D4:D7)</f>
        <v>0</v>
      </c>
      <c r="E8" s="47">
        <f>SUM(E4:E7)</f>
        <v>63987</v>
      </c>
    </row>
    <row r="10" ht="12.75">
      <c r="A10" s="41"/>
    </row>
    <row r="11" ht="12.75">
      <c r="A11" s="25"/>
    </row>
    <row r="12" ht="12.75">
      <c r="B12" s="23"/>
    </row>
  </sheetData>
  <sheetProtection/>
  <mergeCells count="3">
    <mergeCell ref="A1:A2"/>
    <mergeCell ref="B1:D1"/>
    <mergeCell ref="E1:E2"/>
  </mergeCells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vsabeva</dc:creator>
  <cp:keywords/>
  <dc:description/>
  <cp:lastModifiedBy>Катя Робова</cp:lastModifiedBy>
  <cp:lastPrinted>2022-03-16T07:01:48Z</cp:lastPrinted>
  <dcterms:created xsi:type="dcterms:W3CDTF">2014-02-11T14:12:34Z</dcterms:created>
  <dcterms:modified xsi:type="dcterms:W3CDTF">2022-04-01T07:37:49Z</dcterms:modified>
  <cp:category/>
  <cp:version/>
  <cp:contentType/>
  <cp:contentStatus/>
</cp:coreProperties>
</file>